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Meu Drive\Reforma Tributária\Simulador NFs anos\"/>
    </mc:Choice>
  </mc:AlternateContent>
  <xr:revisionPtr revIDLastSave="0" documentId="13_ncr:1_{111648F8-6552-46A7-8647-A744FF48776A}" xr6:coauthVersionLast="47" xr6:coauthVersionMax="47" xr10:uidLastSave="{00000000-0000-0000-0000-000000000000}"/>
  <bookViews>
    <workbookView xWindow="28785" yWindow="-15" windowWidth="14400" windowHeight="15510" xr2:uid="{5F07EE74-08C2-4395-B172-181E46768C25}"/>
  </bookViews>
  <sheets>
    <sheet name="NF_Cliente Naci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E53" i="1"/>
  <c r="D53" i="1"/>
  <c r="H53" i="1"/>
  <c r="I53" i="1"/>
  <c r="I52" i="1"/>
  <c r="H52" i="1"/>
  <c r="E46" i="1" l="1"/>
  <c r="E45" i="1"/>
  <c r="E44" i="1"/>
  <c r="D46" i="1"/>
  <c r="D45" i="1"/>
  <c r="D44" i="1"/>
  <c r="C46" i="1"/>
  <c r="C45" i="1"/>
  <c r="C44" i="1"/>
  <c r="H50" i="1"/>
  <c r="H51" i="1"/>
  <c r="H49" i="1"/>
  <c r="I50" i="1"/>
  <c r="I51" i="1"/>
  <c r="I49" i="1"/>
  <c r="J53" i="1"/>
  <c r="H54" i="1" l="1"/>
  <c r="E43" i="1"/>
  <c r="E42" i="1"/>
  <c r="E41" i="1"/>
  <c r="D34" i="1"/>
  <c r="E34" i="1"/>
  <c r="D35" i="1"/>
  <c r="E35" i="1"/>
  <c r="D36" i="1"/>
  <c r="E36" i="1"/>
  <c r="C35" i="1"/>
  <c r="C36" i="1"/>
  <c r="C34" i="1"/>
  <c r="D24" i="1"/>
  <c r="E24" i="1"/>
  <c r="D25" i="1"/>
  <c r="E25" i="1"/>
  <c r="D26" i="1"/>
  <c r="E26" i="1"/>
  <c r="C26" i="1"/>
  <c r="C25" i="1"/>
  <c r="C24" i="1"/>
  <c r="E27" i="1" l="1"/>
  <c r="D27" i="1"/>
  <c r="C27" i="1"/>
  <c r="E37" i="1"/>
  <c r="C37" i="1"/>
  <c r="D37" i="1"/>
  <c r="D47" i="1"/>
  <c r="D52" i="1" s="1"/>
  <c r="E47" i="1"/>
  <c r="E52" i="1" s="1"/>
  <c r="C47" i="1"/>
  <c r="C52" i="1" s="1"/>
  <c r="H35" i="1"/>
  <c r="I25" i="1"/>
  <c r="H45" i="1"/>
  <c r="H44" i="1"/>
  <c r="H25" i="1"/>
  <c r="H24" i="1"/>
  <c r="D51" i="1" l="1"/>
  <c r="D49" i="1"/>
  <c r="D50" i="1"/>
  <c r="E49" i="1"/>
  <c r="E50" i="1"/>
  <c r="E51" i="1"/>
  <c r="C51" i="1"/>
  <c r="C50" i="1"/>
  <c r="C49" i="1"/>
  <c r="I34" i="1"/>
  <c r="H34" i="1"/>
  <c r="I24" i="1"/>
  <c r="I26" i="1"/>
  <c r="I44" i="1"/>
  <c r="I45" i="1"/>
  <c r="I46" i="1"/>
  <c r="C54" i="1" l="1"/>
  <c r="I47" i="1"/>
  <c r="I42" i="1" s="1"/>
  <c r="I27" i="1"/>
  <c r="I35" i="1"/>
  <c r="I36" i="1"/>
  <c r="J24" i="1"/>
  <c r="J25" i="1"/>
  <c r="J34" i="1"/>
  <c r="J36" i="1"/>
  <c r="J35" i="1"/>
  <c r="J52" i="1"/>
  <c r="J51" i="1"/>
  <c r="J49" i="1"/>
  <c r="J45" i="1"/>
  <c r="J44" i="1"/>
  <c r="J50" i="1"/>
  <c r="J46" i="1"/>
  <c r="H36" i="1"/>
  <c r="J26" i="1"/>
  <c r="H26" i="1"/>
  <c r="J37" i="1" l="1"/>
  <c r="D54" i="1"/>
  <c r="E54" i="1"/>
  <c r="I41" i="1"/>
  <c r="I43" i="1"/>
  <c r="I37" i="1"/>
  <c r="I54" i="1"/>
  <c r="J47" i="1"/>
  <c r="H37" i="1"/>
  <c r="J27" i="1"/>
  <c r="J32" i="1"/>
  <c r="H46" i="1"/>
  <c r="H47" i="1" s="1"/>
  <c r="H27" i="1"/>
  <c r="H42" i="1" l="1"/>
  <c r="H41" i="1"/>
  <c r="H43" i="1"/>
  <c r="J42" i="1"/>
  <c r="J43" i="1"/>
  <c r="J41" i="1"/>
  <c r="J33" i="1"/>
  <c r="J31" i="1"/>
  <c r="J54" i="1"/>
  <c r="E33" i="1" l="1"/>
  <c r="E31" i="1"/>
  <c r="E32" i="1"/>
</calcChain>
</file>

<file path=xl/sharedStrings.xml><?xml version="1.0" encoding="utf-8"?>
<sst xmlns="http://schemas.openxmlformats.org/spreadsheetml/2006/main" count="98" uniqueCount="26">
  <si>
    <t>ISPS</t>
  </si>
  <si>
    <t>Demais Serviços</t>
  </si>
  <si>
    <t>Retenção ISS</t>
  </si>
  <si>
    <t>Pis</t>
  </si>
  <si>
    <t>Cofins</t>
  </si>
  <si>
    <t xml:space="preserve">ISS </t>
  </si>
  <si>
    <t>Valor Líquido da NFS-e</t>
  </si>
  <si>
    <t>Retenção Pis</t>
  </si>
  <si>
    <t>Retenção Cofins</t>
  </si>
  <si>
    <t>Retenção Contribuição Social</t>
  </si>
  <si>
    <t>Retenção IRRF</t>
  </si>
  <si>
    <t>CBS</t>
  </si>
  <si>
    <t>IBS Municipal</t>
  </si>
  <si>
    <t>IBS Estadual</t>
  </si>
  <si>
    <t>Alíquotas aplicáveis</t>
  </si>
  <si>
    <t>Retenção CSLL</t>
  </si>
  <si>
    <t>ISS</t>
  </si>
  <si>
    <t>ISS - ISPS Code</t>
  </si>
  <si>
    <t>Até Fev/26</t>
  </si>
  <si>
    <t>Exportação</t>
  </si>
  <si>
    <t>A partir 
de Abr/26</t>
  </si>
  <si>
    <t>=&gt; CÁLCULO DO VALOR DO SERVIÇO PARA O PREÇO DA TABELA</t>
  </si>
  <si>
    <t>=&gt; CÁLCULO DO PREÇO DA TABELA PARA O VALOR DO SERVIÇO</t>
  </si>
  <si>
    <t>Preço da tabela 
(VL)</t>
  </si>
  <si>
    <t>Valor do Serviço
(VB)</t>
  </si>
  <si>
    <t>Valor do Serviço 
(VB)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</si>
</sst>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-* #,##0.00_-;\-* #,##0.00_-;_-* &quot;-&quot;??_-;_-@"/>
  </numFmts>
  <fonts count="13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rgb="FF00B05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2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0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0" fontId="8" fillId="0" borderId="0" xfId="0" applyNumberFormat="1" applyFont="1" applyAlignment="1">
      <alignment horizontal="right" vertical="center"/>
    </xf>
    <xf numFmtId="164" fontId="11" fillId="3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17" fontId="12" fillId="4" borderId="1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42DC-692A-41CD-BF1D-CA15F034FD83}">
  <dimension ref="A1:K55"/>
  <sheetViews>
    <sheetView showGridLines="0" tabSelected="1" workbookViewId="0">
      <pane ySplit="2" topLeftCell="A3" activePane="bottomLeft" state="frozen"/>
      <selection pane="bottomLeft" activeCell="C14" sqref="C14"/>
    </sheetView>
  </sheetViews>
  <sheetFormatPr defaultRowHeight="12.5" x14ac:dyDescent="0.3"/>
  <cols>
    <col min="1" max="1" width="3.69921875" style="2" customWidth="1"/>
    <col min="2" max="2" width="30.59765625" style="2" customWidth="1"/>
    <col min="3" max="5" width="18.19921875" style="2" customWidth="1"/>
    <col min="6" max="6" width="3.69921875" style="2" customWidth="1"/>
    <col min="7" max="7" width="30" style="2" customWidth="1"/>
    <col min="8" max="10" width="18.19921875" style="2" customWidth="1"/>
    <col min="11" max="11" width="7.8984375" style="2" customWidth="1"/>
    <col min="12" max="12" width="30.09765625" style="2" bestFit="1" customWidth="1"/>
    <col min="13" max="15" width="11.19921875" style="2" bestFit="1" customWidth="1"/>
    <col min="16" max="16" width="8.796875" style="2" customWidth="1"/>
    <col min="17" max="16384" width="8.796875" style="2"/>
  </cols>
  <sheetData>
    <row r="1" spans="2:10" s="12" customFormat="1" ht="33" customHeight="1" x14ac:dyDescent="0.3">
      <c r="B1" s="16" t="s">
        <v>22</v>
      </c>
      <c r="C1" s="17"/>
      <c r="D1" s="17"/>
      <c r="E1" s="17"/>
      <c r="G1" s="16" t="s">
        <v>21</v>
      </c>
      <c r="H1" s="17"/>
      <c r="I1" s="17"/>
      <c r="J1" s="17"/>
    </row>
    <row r="2" spans="2:10" ht="39.5" customHeight="1" x14ac:dyDescent="0.3">
      <c r="B2" s="1" t="s">
        <v>14</v>
      </c>
      <c r="C2" s="1" t="s">
        <v>18</v>
      </c>
      <c r="D2" s="15">
        <v>46082</v>
      </c>
      <c r="E2" s="14" t="s">
        <v>20</v>
      </c>
      <c r="G2" s="1" t="s">
        <v>14</v>
      </c>
      <c r="H2" s="1" t="s">
        <v>18</v>
      </c>
      <c r="I2" s="15">
        <v>46082</v>
      </c>
      <c r="J2" s="14" t="s">
        <v>20</v>
      </c>
    </row>
    <row r="3" spans="2:10" ht="6.5" customHeight="1" x14ac:dyDescent="0.3">
      <c r="B3" s="3"/>
      <c r="C3" s="4"/>
      <c r="D3" s="4"/>
      <c r="E3" s="4"/>
      <c r="G3" s="3"/>
      <c r="H3" s="4"/>
      <c r="I3" s="4"/>
      <c r="J3" s="4"/>
    </row>
    <row r="4" spans="2:10" ht="14" x14ac:dyDescent="0.3">
      <c r="B4" s="5" t="s">
        <v>11</v>
      </c>
      <c r="C4" s="6">
        <v>0</v>
      </c>
      <c r="D4" s="6">
        <v>0</v>
      </c>
      <c r="E4" s="6">
        <v>8.9999999999999993E-3</v>
      </c>
      <c r="G4" s="5" t="s">
        <v>11</v>
      </c>
      <c r="H4" s="6">
        <v>0</v>
      </c>
      <c r="I4" s="6">
        <v>0</v>
      </c>
      <c r="J4" s="6">
        <v>8.9999999999999993E-3</v>
      </c>
    </row>
    <row r="5" spans="2:10" ht="14" x14ac:dyDescent="0.3">
      <c r="B5" s="5" t="s">
        <v>12</v>
      </c>
      <c r="C5" s="6">
        <v>0</v>
      </c>
      <c r="D5" s="6">
        <v>0</v>
      </c>
      <c r="E5" s="6">
        <v>0</v>
      </c>
      <c r="G5" s="5" t="s">
        <v>12</v>
      </c>
      <c r="H5" s="6">
        <v>0</v>
      </c>
      <c r="I5" s="6">
        <v>0</v>
      </c>
      <c r="J5" s="6">
        <v>0</v>
      </c>
    </row>
    <row r="6" spans="2:10" ht="14" x14ac:dyDescent="0.3">
      <c r="B6" s="5" t="s">
        <v>13</v>
      </c>
      <c r="C6" s="6">
        <v>0</v>
      </c>
      <c r="D6" s="6">
        <v>0</v>
      </c>
      <c r="E6" s="6">
        <v>1E-3</v>
      </c>
      <c r="G6" s="5" t="s">
        <v>13</v>
      </c>
      <c r="H6" s="6">
        <v>0</v>
      </c>
      <c r="I6" s="6">
        <v>0</v>
      </c>
      <c r="J6" s="6">
        <v>1E-3</v>
      </c>
    </row>
    <row r="7" spans="2:10" ht="6.5" customHeight="1" x14ac:dyDescent="0.3">
      <c r="B7" s="3"/>
      <c r="C7" s="4"/>
      <c r="D7" s="4"/>
      <c r="E7" s="4"/>
      <c r="G7" s="3"/>
      <c r="H7" s="4"/>
      <c r="I7" s="4"/>
      <c r="J7" s="4"/>
    </row>
    <row r="8" spans="2:10" ht="14" x14ac:dyDescent="0.3">
      <c r="B8" s="5" t="s">
        <v>3</v>
      </c>
      <c r="C8" s="6">
        <v>1.6500000000000001E-2</v>
      </c>
      <c r="D8" s="6">
        <v>1.6500000000000001E-2</v>
      </c>
      <c r="E8" s="6">
        <v>1.6500000000000001E-2</v>
      </c>
      <c r="G8" s="5" t="s">
        <v>3</v>
      </c>
      <c r="H8" s="6">
        <v>1.6500000000000001E-2</v>
      </c>
      <c r="I8" s="6">
        <v>1.6500000000000001E-2</v>
      </c>
      <c r="J8" s="6">
        <v>1.6500000000000001E-2</v>
      </c>
    </row>
    <row r="9" spans="2:10" ht="14" x14ac:dyDescent="0.3">
      <c r="B9" s="5" t="s">
        <v>4</v>
      </c>
      <c r="C9" s="6">
        <v>7.5999999999999998E-2</v>
      </c>
      <c r="D9" s="6">
        <v>7.5999999999999998E-2</v>
      </c>
      <c r="E9" s="6">
        <v>7.5999999999999998E-2</v>
      </c>
      <c r="G9" s="5" t="s">
        <v>4</v>
      </c>
      <c r="H9" s="6">
        <v>7.5999999999999998E-2</v>
      </c>
      <c r="I9" s="6">
        <v>7.5999999999999998E-2</v>
      </c>
      <c r="J9" s="6">
        <v>7.5999999999999998E-2</v>
      </c>
    </row>
    <row r="10" spans="2:10" ht="14" x14ac:dyDescent="0.3">
      <c r="B10" s="5" t="s">
        <v>16</v>
      </c>
      <c r="C10" s="6">
        <v>0.03</v>
      </c>
      <c r="D10" s="6">
        <v>0.03</v>
      </c>
      <c r="E10" s="6">
        <v>0.03</v>
      </c>
      <c r="G10" s="5" t="s">
        <v>16</v>
      </c>
      <c r="H10" s="6">
        <v>0.03</v>
      </c>
      <c r="I10" s="6">
        <v>0.03</v>
      </c>
      <c r="J10" s="6">
        <v>0.03</v>
      </c>
    </row>
    <row r="11" spans="2:10" ht="14" x14ac:dyDescent="0.3">
      <c r="B11" s="5" t="s">
        <v>17</v>
      </c>
      <c r="C11" s="6">
        <v>0.04</v>
      </c>
      <c r="D11" s="6">
        <v>0.04</v>
      </c>
      <c r="E11" s="6">
        <v>0.04</v>
      </c>
      <c r="G11" s="5" t="s">
        <v>17</v>
      </c>
      <c r="H11" s="6">
        <v>0.04</v>
      </c>
      <c r="I11" s="6">
        <v>0.04</v>
      </c>
      <c r="J11" s="6">
        <v>0.04</v>
      </c>
    </row>
    <row r="12" spans="2:10" ht="6.5" customHeight="1" x14ac:dyDescent="0.3">
      <c r="B12" s="3"/>
      <c r="C12" s="4"/>
      <c r="D12" s="4"/>
      <c r="E12" s="4"/>
      <c r="G12" s="3"/>
      <c r="H12" s="4"/>
      <c r="I12" s="4"/>
      <c r="J12" s="4"/>
    </row>
    <row r="13" spans="2:10" ht="14" x14ac:dyDescent="0.3">
      <c r="B13" s="5" t="s">
        <v>7</v>
      </c>
      <c r="C13" s="6">
        <v>6.4999999999999997E-3</v>
      </c>
      <c r="D13" s="6">
        <v>6.4999999999999997E-3</v>
      </c>
      <c r="E13" s="6">
        <v>6.4999999999999997E-3</v>
      </c>
      <c r="G13" s="5" t="s">
        <v>7</v>
      </c>
      <c r="H13" s="6">
        <v>6.4999999999999997E-3</v>
      </c>
      <c r="I13" s="6">
        <v>6.4999999999999997E-3</v>
      </c>
      <c r="J13" s="6">
        <v>6.4999999999999997E-3</v>
      </c>
    </row>
    <row r="14" spans="2:10" ht="14" x14ac:dyDescent="0.3">
      <c r="B14" s="5" t="s">
        <v>8</v>
      </c>
      <c r="C14" s="6">
        <v>0.03</v>
      </c>
      <c r="D14" s="6">
        <v>0.03</v>
      </c>
      <c r="E14" s="6">
        <v>0.03</v>
      </c>
      <c r="G14" s="5" t="s">
        <v>8</v>
      </c>
      <c r="H14" s="6">
        <v>0.03</v>
      </c>
      <c r="I14" s="6">
        <v>0.03</v>
      </c>
      <c r="J14" s="6">
        <v>0.03</v>
      </c>
    </row>
    <row r="15" spans="2:10" ht="14" x14ac:dyDescent="0.3">
      <c r="B15" s="5" t="s">
        <v>15</v>
      </c>
      <c r="C15" s="6">
        <v>0.01</v>
      </c>
      <c r="D15" s="6">
        <v>0.01</v>
      </c>
      <c r="E15" s="6">
        <v>0.01</v>
      </c>
      <c r="G15" s="5" t="s">
        <v>15</v>
      </c>
      <c r="H15" s="6">
        <v>0.01</v>
      </c>
      <c r="I15" s="6">
        <v>0.01</v>
      </c>
      <c r="J15" s="6">
        <v>0.01</v>
      </c>
    </row>
    <row r="16" spans="2:10" ht="14" x14ac:dyDescent="0.3">
      <c r="B16" s="5" t="s">
        <v>10</v>
      </c>
      <c r="C16" s="6">
        <v>0.01</v>
      </c>
      <c r="D16" s="6">
        <v>0.01</v>
      </c>
      <c r="E16" s="6">
        <v>0.01</v>
      </c>
      <c r="G16" s="5" t="s">
        <v>10</v>
      </c>
      <c r="H16" s="6">
        <v>0.01</v>
      </c>
      <c r="I16" s="6">
        <v>0.01</v>
      </c>
      <c r="J16" s="6">
        <v>0.01</v>
      </c>
    </row>
    <row r="17" spans="1:11" ht="14" x14ac:dyDescent="0.3">
      <c r="B17" s="5" t="s">
        <v>2</v>
      </c>
      <c r="C17" s="6">
        <v>0</v>
      </c>
      <c r="D17" s="6">
        <v>0.04</v>
      </c>
      <c r="E17" s="6">
        <v>0.04</v>
      </c>
      <c r="G17" s="5" t="s">
        <v>2</v>
      </c>
      <c r="H17" s="6">
        <v>0</v>
      </c>
      <c r="I17" s="6">
        <v>0.04</v>
      </c>
      <c r="J17" s="6">
        <v>0.04</v>
      </c>
    </row>
    <row r="19" spans="1:11" ht="22" customHeight="1" x14ac:dyDescent="0.3">
      <c r="B19" s="20" t="s">
        <v>19</v>
      </c>
      <c r="C19" s="20"/>
      <c r="D19" s="20"/>
      <c r="E19" s="20"/>
      <c r="G19" s="20" t="s">
        <v>19</v>
      </c>
      <c r="H19" s="20"/>
      <c r="I19" s="20"/>
      <c r="J19" s="20"/>
    </row>
    <row r="20" spans="1:11" ht="28" x14ac:dyDescent="0.3">
      <c r="A20" s="10"/>
      <c r="B20" s="18" t="s">
        <v>23</v>
      </c>
      <c r="C20" s="7">
        <v>660</v>
      </c>
      <c r="D20" s="7">
        <v>660</v>
      </c>
      <c r="E20" s="7">
        <v>660</v>
      </c>
      <c r="F20" s="10"/>
      <c r="G20" s="18" t="s">
        <v>25</v>
      </c>
      <c r="H20" s="7">
        <v>752.14</v>
      </c>
      <c r="I20" s="7">
        <v>752.14</v>
      </c>
      <c r="J20" s="7">
        <v>752.14</v>
      </c>
      <c r="K20" s="10"/>
    </row>
    <row r="21" spans="1:11" ht="14" x14ac:dyDescent="0.3">
      <c r="B21" s="8" t="s">
        <v>11</v>
      </c>
      <c r="C21" s="9">
        <v>0</v>
      </c>
      <c r="D21" s="9">
        <v>0</v>
      </c>
      <c r="E21" s="9">
        <v>0</v>
      </c>
      <c r="G21" s="8" t="s">
        <v>11</v>
      </c>
      <c r="H21" s="9">
        <v>0</v>
      </c>
      <c r="I21" s="9">
        <v>0</v>
      </c>
      <c r="J21" s="9">
        <v>0</v>
      </c>
    </row>
    <row r="22" spans="1:11" ht="14" x14ac:dyDescent="0.3">
      <c r="B22" s="8" t="s">
        <v>12</v>
      </c>
      <c r="C22" s="9">
        <v>0</v>
      </c>
      <c r="D22" s="9">
        <v>0</v>
      </c>
      <c r="E22" s="9">
        <v>0</v>
      </c>
      <c r="G22" s="8" t="s">
        <v>12</v>
      </c>
      <c r="H22" s="9">
        <v>0</v>
      </c>
      <c r="I22" s="9">
        <v>0</v>
      </c>
      <c r="J22" s="9">
        <v>0</v>
      </c>
    </row>
    <row r="23" spans="1:11" ht="14" x14ac:dyDescent="0.3">
      <c r="B23" s="8" t="s">
        <v>13</v>
      </c>
      <c r="C23" s="9">
        <v>0</v>
      </c>
      <c r="D23" s="9">
        <v>0</v>
      </c>
      <c r="E23" s="9">
        <v>0</v>
      </c>
      <c r="G23" s="8" t="s">
        <v>13</v>
      </c>
      <c r="H23" s="9">
        <v>0</v>
      </c>
      <c r="I23" s="9">
        <v>0</v>
      </c>
      <c r="J23" s="9">
        <v>0</v>
      </c>
    </row>
    <row r="24" spans="1:11" ht="14" x14ac:dyDescent="0.3">
      <c r="B24" s="8" t="s">
        <v>3</v>
      </c>
      <c r="C24" s="10">
        <f t="shared" ref="C24:E26" si="0">-(C$20/(1-(C$8+C$9+C$10))*C8)</f>
        <v>-12.410256410256412</v>
      </c>
      <c r="D24" s="10">
        <f t="shared" si="0"/>
        <v>-12.410256410256412</v>
      </c>
      <c r="E24" s="10">
        <f t="shared" si="0"/>
        <v>-12.410256410256412</v>
      </c>
      <c r="G24" s="8" t="s">
        <v>3</v>
      </c>
      <c r="H24" s="10">
        <f>ROUND(-H20*H8,2)</f>
        <v>-12.41</v>
      </c>
      <c r="I24" s="10">
        <f>ROUND(-I20*I8,2)</f>
        <v>-12.41</v>
      </c>
      <c r="J24" s="10">
        <f>ROUND(-J20*J8,2)</f>
        <v>-12.41</v>
      </c>
    </row>
    <row r="25" spans="1:11" ht="14" x14ac:dyDescent="0.3">
      <c r="B25" s="8" t="s">
        <v>4</v>
      </c>
      <c r="C25" s="10">
        <f t="shared" si="0"/>
        <v>-57.162393162393165</v>
      </c>
      <c r="D25" s="10">
        <f t="shared" si="0"/>
        <v>-57.162393162393165</v>
      </c>
      <c r="E25" s="10">
        <f t="shared" si="0"/>
        <v>-57.162393162393165</v>
      </c>
      <c r="G25" s="8" t="s">
        <v>4</v>
      </c>
      <c r="H25" s="10">
        <f>ROUND(-H20*H9,2)</f>
        <v>-57.16</v>
      </c>
      <c r="I25" s="10">
        <f>ROUND(-I20*I9,2)</f>
        <v>-57.16</v>
      </c>
      <c r="J25" s="10">
        <f>ROUND(-J20*J9,2)</f>
        <v>-57.16</v>
      </c>
    </row>
    <row r="26" spans="1:11" ht="14" x14ac:dyDescent="0.3">
      <c r="B26" s="8" t="s">
        <v>5</v>
      </c>
      <c r="C26" s="10">
        <f t="shared" si="0"/>
        <v>-22.564102564102566</v>
      </c>
      <c r="D26" s="10">
        <f t="shared" si="0"/>
        <v>-22.564102564102566</v>
      </c>
      <c r="E26" s="10">
        <f t="shared" si="0"/>
        <v>-22.564102564102566</v>
      </c>
      <c r="G26" s="8" t="s">
        <v>5</v>
      </c>
      <c r="H26" s="10">
        <f>ROUND(-H20*H10,2)</f>
        <v>-22.56</v>
      </c>
      <c r="I26" s="10">
        <f>ROUND(-I20*I10,2)</f>
        <v>-22.56</v>
      </c>
      <c r="J26" s="10">
        <f>ROUND(-J20*J10,2)</f>
        <v>-22.56</v>
      </c>
    </row>
    <row r="27" spans="1:11" s="12" customFormat="1" ht="28" x14ac:dyDescent="0.3">
      <c r="A27" s="10"/>
      <c r="B27" s="19" t="s">
        <v>24</v>
      </c>
      <c r="C27" s="11">
        <f>+C20-C26-C25-C24</f>
        <v>752.13675213675219</v>
      </c>
      <c r="D27" s="11">
        <f>+D20-D26-D25-D24</f>
        <v>752.13675213675219</v>
      </c>
      <c r="E27" s="11">
        <f>+E20-E26-E25-E24</f>
        <v>752.13675213675219</v>
      </c>
      <c r="F27" s="10"/>
      <c r="G27" s="19" t="s">
        <v>23</v>
      </c>
      <c r="H27" s="11">
        <f>+H20+H24+H25+H26</f>
        <v>660.0100000000001</v>
      </c>
      <c r="I27" s="11">
        <f>+I20+I24+I25+I26</f>
        <v>660.0100000000001</v>
      </c>
      <c r="J27" s="11">
        <f>+J20+J24+J25+J26</f>
        <v>660.0100000000001</v>
      </c>
      <c r="K27" s="10"/>
    </row>
    <row r="29" spans="1:11" ht="22" customHeight="1" x14ac:dyDescent="0.3">
      <c r="B29" s="20" t="s">
        <v>1</v>
      </c>
      <c r="C29" s="20"/>
      <c r="D29" s="20"/>
      <c r="E29" s="20"/>
      <c r="G29" s="20" t="s">
        <v>1</v>
      </c>
      <c r="H29" s="20"/>
      <c r="I29" s="20"/>
      <c r="J29" s="20"/>
    </row>
    <row r="30" spans="1:11" ht="28" x14ac:dyDescent="0.3">
      <c r="A30" s="10"/>
      <c r="B30" s="18" t="s">
        <v>23</v>
      </c>
      <c r="C30" s="7">
        <v>28781.040000000001</v>
      </c>
      <c r="D30" s="7">
        <v>28781.040000000001</v>
      </c>
      <c r="E30" s="7">
        <v>28781.040000000001</v>
      </c>
      <c r="F30" s="10"/>
      <c r="G30" s="18" t="s">
        <v>25</v>
      </c>
      <c r="H30" s="7">
        <v>32798.910000000003</v>
      </c>
      <c r="I30" s="7">
        <v>32798.910000000003</v>
      </c>
      <c r="J30" s="7">
        <v>32798.910000000003</v>
      </c>
      <c r="K30" s="10"/>
    </row>
    <row r="31" spans="1:11" ht="14" x14ac:dyDescent="0.3">
      <c r="B31" s="8" t="s">
        <v>11</v>
      </c>
      <c r="C31" s="9">
        <v>0</v>
      </c>
      <c r="D31" s="9">
        <v>0</v>
      </c>
      <c r="E31" s="10">
        <f>-(E$30)*(E4)</f>
        <v>-259.02936</v>
      </c>
      <c r="G31" s="8" t="s">
        <v>11</v>
      </c>
      <c r="H31" s="9">
        <v>0</v>
      </c>
      <c r="I31" s="9">
        <v>0</v>
      </c>
      <c r="J31" s="10">
        <f>-(J$37)*(J4)</f>
        <v>-259.02936</v>
      </c>
    </row>
    <row r="32" spans="1:11" ht="14" x14ac:dyDescent="0.3">
      <c r="B32" s="8" t="s">
        <v>12</v>
      </c>
      <c r="C32" s="9">
        <v>0</v>
      </c>
      <c r="D32" s="9">
        <v>0</v>
      </c>
      <c r="E32" s="9">
        <f>-(E$30)*(E5)</f>
        <v>0</v>
      </c>
      <c r="G32" s="8" t="s">
        <v>12</v>
      </c>
      <c r="H32" s="9">
        <v>0</v>
      </c>
      <c r="I32" s="9">
        <v>0</v>
      </c>
      <c r="J32" s="10">
        <f>-(J$37)*(J5)</f>
        <v>0</v>
      </c>
    </row>
    <row r="33" spans="1:11" ht="14" x14ac:dyDescent="0.3">
      <c r="B33" s="8" t="s">
        <v>13</v>
      </c>
      <c r="C33" s="9">
        <v>0</v>
      </c>
      <c r="D33" s="9">
        <v>0</v>
      </c>
      <c r="E33" s="10">
        <f>-(E$30)*(E6)</f>
        <v>-28.781040000000001</v>
      </c>
      <c r="G33" s="8" t="s">
        <v>13</v>
      </c>
      <c r="H33" s="9">
        <v>0</v>
      </c>
      <c r="I33" s="9">
        <v>0</v>
      </c>
      <c r="J33" s="10">
        <f>-(J$37)*(J6)</f>
        <v>-28.781040000000001</v>
      </c>
    </row>
    <row r="34" spans="1:11" ht="14" x14ac:dyDescent="0.3">
      <c r="B34" s="8" t="s">
        <v>3</v>
      </c>
      <c r="C34" s="10">
        <f t="shared" ref="C34:E36" si="1">-(C$30/(1-(C$8+C$9+C$10))*C8)</f>
        <v>-541.18194871794879</v>
      </c>
      <c r="D34" s="10">
        <f t="shared" si="1"/>
        <v>-541.18194871794879</v>
      </c>
      <c r="E34" s="10">
        <f t="shared" si="1"/>
        <v>-541.18194871794879</v>
      </c>
      <c r="G34" s="8" t="s">
        <v>3</v>
      </c>
      <c r="H34" s="10">
        <f>ROUND(-H30*H8,2)</f>
        <v>-541.17999999999995</v>
      </c>
      <c r="I34" s="10">
        <f>ROUND(-I30*I8,2)</f>
        <v>-541.17999999999995</v>
      </c>
      <c r="J34" s="10">
        <f>ROUND(-J30*J8,2)</f>
        <v>-541.17999999999995</v>
      </c>
    </row>
    <row r="35" spans="1:11" ht="14" x14ac:dyDescent="0.3">
      <c r="B35" s="8" t="s">
        <v>4</v>
      </c>
      <c r="C35" s="10">
        <f t="shared" si="1"/>
        <v>-2492.7168547008546</v>
      </c>
      <c r="D35" s="10">
        <f t="shared" si="1"/>
        <v>-2492.7168547008546</v>
      </c>
      <c r="E35" s="10">
        <f t="shared" si="1"/>
        <v>-2492.7168547008546</v>
      </c>
      <c r="G35" s="8" t="s">
        <v>4</v>
      </c>
      <c r="H35" s="10">
        <f>ROUND(-H30*H9,2)</f>
        <v>-2492.7199999999998</v>
      </c>
      <c r="I35" s="10">
        <f>ROUND(-I30*I9,2)</f>
        <v>-2492.7199999999998</v>
      </c>
      <c r="J35" s="10">
        <f>ROUND(-J30*J9,2)</f>
        <v>-2492.7199999999998</v>
      </c>
    </row>
    <row r="36" spans="1:11" ht="14" x14ac:dyDescent="0.3">
      <c r="B36" s="8" t="s">
        <v>5</v>
      </c>
      <c r="C36" s="10">
        <f t="shared" si="1"/>
        <v>-983.96717948717946</v>
      </c>
      <c r="D36" s="10">
        <f t="shared" si="1"/>
        <v>-983.96717948717946</v>
      </c>
      <c r="E36" s="10">
        <f t="shared" si="1"/>
        <v>-983.96717948717946</v>
      </c>
      <c r="G36" s="8" t="s">
        <v>5</v>
      </c>
      <c r="H36" s="10">
        <f>ROUND(-H30*H10,2)</f>
        <v>-983.97</v>
      </c>
      <c r="I36" s="10">
        <f>ROUND(-I30*I10,2)</f>
        <v>-983.97</v>
      </c>
      <c r="J36" s="10">
        <f>ROUND(-J30*J10,2)</f>
        <v>-983.97</v>
      </c>
    </row>
    <row r="37" spans="1:11" s="12" customFormat="1" ht="28" x14ac:dyDescent="0.3">
      <c r="A37" s="10"/>
      <c r="B37" s="19" t="s">
        <v>24</v>
      </c>
      <c r="C37" s="11">
        <f>+C30-C36-C35-C34</f>
        <v>32798.905982905984</v>
      </c>
      <c r="D37" s="11">
        <f>+D30-D36-D35-D34</f>
        <v>32798.905982905984</v>
      </c>
      <c r="E37" s="11">
        <f>+E30-E36-E35-E34</f>
        <v>32798.905982905984</v>
      </c>
      <c r="F37" s="10"/>
      <c r="G37" s="19" t="s">
        <v>23</v>
      </c>
      <c r="H37" s="11">
        <f>+H30+H34+H35+H36</f>
        <v>28781.040000000001</v>
      </c>
      <c r="I37" s="11">
        <f>+I30+I34+I35+I36</f>
        <v>28781.040000000001</v>
      </c>
      <c r="J37" s="11">
        <f>+J30+J34+J35+J36</f>
        <v>28781.040000000001</v>
      </c>
      <c r="K37" s="10"/>
    </row>
    <row r="39" spans="1:11" ht="22" customHeight="1" x14ac:dyDescent="0.3">
      <c r="B39" s="20" t="s">
        <v>0</v>
      </c>
      <c r="C39" s="20"/>
      <c r="D39" s="20"/>
      <c r="E39" s="20"/>
      <c r="G39" s="20" t="s">
        <v>0</v>
      </c>
      <c r="H39" s="20"/>
      <c r="I39" s="20"/>
      <c r="J39" s="20"/>
    </row>
    <row r="40" spans="1:11" ht="28" x14ac:dyDescent="0.3">
      <c r="A40" s="10"/>
      <c r="B40" s="18" t="s">
        <v>23</v>
      </c>
      <c r="C40" s="7">
        <v>106</v>
      </c>
      <c r="D40" s="7">
        <v>106</v>
      </c>
      <c r="E40" s="7">
        <v>106</v>
      </c>
      <c r="F40" s="10"/>
      <c r="G40" s="18" t="s">
        <v>25</v>
      </c>
      <c r="H40" s="7">
        <v>122.2</v>
      </c>
      <c r="I40" s="7">
        <v>122.2</v>
      </c>
      <c r="J40" s="7">
        <v>122.2</v>
      </c>
      <c r="K40" s="10"/>
    </row>
    <row r="41" spans="1:11" ht="14" x14ac:dyDescent="0.3">
      <c r="B41" s="8" t="s">
        <v>11</v>
      </c>
      <c r="C41" s="9">
        <v>0</v>
      </c>
      <c r="D41" s="9">
        <v>0</v>
      </c>
      <c r="E41" s="10">
        <f>-(E$40)*(E14)</f>
        <v>-3.1799999999999997</v>
      </c>
      <c r="G41" s="8" t="s">
        <v>11</v>
      </c>
      <c r="H41" s="9">
        <f t="shared" ref="H41:J43" si="2">-(H$47)*(H4)</f>
        <v>0</v>
      </c>
      <c r="I41" s="9">
        <f t="shared" si="2"/>
        <v>0</v>
      </c>
      <c r="J41" s="10">
        <f t="shared" si="2"/>
        <v>-0.95400000000000007</v>
      </c>
    </row>
    <row r="42" spans="1:11" ht="14" x14ac:dyDescent="0.3">
      <c r="B42" s="8" t="s">
        <v>12</v>
      </c>
      <c r="C42" s="9">
        <v>0</v>
      </c>
      <c r="D42" s="9">
        <v>0</v>
      </c>
      <c r="E42" s="10">
        <f>-(E$40)*(E15)</f>
        <v>-1.06</v>
      </c>
      <c r="G42" s="8" t="s">
        <v>12</v>
      </c>
      <c r="H42" s="9">
        <f t="shared" si="2"/>
        <v>0</v>
      </c>
      <c r="I42" s="9">
        <f t="shared" si="2"/>
        <v>0</v>
      </c>
      <c r="J42" s="10">
        <f t="shared" si="2"/>
        <v>0</v>
      </c>
    </row>
    <row r="43" spans="1:11" ht="14" x14ac:dyDescent="0.3">
      <c r="B43" s="8" t="s">
        <v>13</v>
      </c>
      <c r="C43" s="9">
        <v>0</v>
      </c>
      <c r="D43" s="9">
        <v>0</v>
      </c>
      <c r="E43" s="10">
        <f>-(E$40)*(E16)</f>
        <v>-1.06</v>
      </c>
      <c r="G43" s="8" t="s">
        <v>13</v>
      </c>
      <c r="H43" s="9">
        <f t="shared" si="2"/>
        <v>0</v>
      </c>
      <c r="I43" s="9">
        <f t="shared" si="2"/>
        <v>0</v>
      </c>
      <c r="J43" s="10">
        <f t="shared" si="2"/>
        <v>-0.10600000000000001</v>
      </c>
    </row>
    <row r="44" spans="1:11" ht="14" x14ac:dyDescent="0.3">
      <c r="B44" s="8" t="s">
        <v>3</v>
      </c>
      <c r="C44" s="10">
        <f t="shared" ref="C44:E45" si="3">ROUND(-(C$40/(1-(C$8+C$9+C$11))*C8),2)</f>
        <v>-2.02</v>
      </c>
      <c r="D44" s="10">
        <f t="shared" si="3"/>
        <v>-2.02</v>
      </c>
      <c r="E44" s="10">
        <f t="shared" si="3"/>
        <v>-2.02</v>
      </c>
      <c r="G44" s="8" t="s">
        <v>3</v>
      </c>
      <c r="H44" s="10">
        <f>ROUND(-H40*$H8,2)</f>
        <v>-2.02</v>
      </c>
      <c r="I44" s="10">
        <f>ROUND(-I40*$J8,2)</f>
        <v>-2.02</v>
      </c>
      <c r="J44" s="10">
        <f>ROUND(-J40*$J8,2)</f>
        <v>-2.02</v>
      </c>
    </row>
    <row r="45" spans="1:11" ht="14" x14ac:dyDescent="0.3">
      <c r="B45" s="8" t="s">
        <v>4</v>
      </c>
      <c r="C45" s="10">
        <f t="shared" si="3"/>
        <v>-9.2899999999999991</v>
      </c>
      <c r="D45" s="10">
        <f t="shared" si="3"/>
        <v>-9.2899999999999991</v>
      </c>
      <c r="E45" s="10">
        <f t="shared" si="3"/>
        <v>-9.2899999999999991</v>
      </c>
      <c r="G45" s="8" t="s">
        <v>4</v>
      </c>
      <c r="H45" s="10">
        <f>ROUND(-H40*$H9,2)</f>
        <v>-9.2899999999999991</v>
      </c>
      <c r="I45" s="10">
        <f>ROUND(-I40*$J9,2)</f>
        <v>-9.2899999999999991</v>
      </c>
      <c r="J45" s="10">
        <f>ROUND(-J40*$J9,2)</f>
        <v>-9.2899999999999991</v>
      </c>
    </row>
    <row r="46" spans="1:11" ht="14" x14ac:dyDescent="0.3">
      <c r="B46" s="8" t="s">
        <v>5</v>
      </c>
      <c r="C46" s="10">
        <f>ROUND(-(C$40/(1-(C$8+C$9+C$11))*C11),2)</f>
        <v>-4.8899999999999997</v>
      </c>
      <c r="D46" s="10">
        <f>ROUND(-(D$40/(1-(D$8+D$9+D$11))*D11),2)</f>
        <v>-4.8899999999999997</v>
      </c>
      <c r="E46" s="10">
        <f>ROUND(-(E$40/(1-(E$8+E$9+E$11))*E11),2)</f>
        <v>-4.8899999999999997</v>
      </c>
      <c r="G46" s="8" t="s">
        <v>5</v>
      </c>
      <c r="H46" s="10">
        <f>ROUND(-H40*$H11,2)</f>
        <v>-4.8899999999999997</v>
      </c>
      <c r="I46" s="10">
        <f>ROUND(-I40*$J11,2)</f>
        <v>-4.8899999999999997</v>
      </c>
      <c r="J46" s="10">
        <f>ROUND(-J40*$J11,2)</f>
        <v>-4.8899999999999997</v>
      </c>
    </row>
    <row r="47" spans="1:11" ht="28" x14ac:dyDescent="0.3">
      <c r="A47" s="10"/>
      <c r="B47" s="19" t="s">
        <v>24</v>
      </c>
      <c r="C47" s="11">
        <f>+C40-C46-C45-C44</f>
        <v>122.2</v>
      </c>
      <c r="D47" s="11">
        <f>+D40-D46-D45-D44</f>
        <v>122.2</v>
      </c>
      <c r="E47" s="11">
        <f>+E40-E46-E45-E44</f>
        <v>122.2</v>
      </c>
      <c r="F47" s="10"/>
      <c r="G47" s="19" t="s">
        <v>23</v>
      </c>
      <c r="H47" s="11">
        <f>+H40+H44+H45+H46</f>
        <v>106.00000000000001</v>
      </c>
      <c r="I47" s="11">
        <f>+I40+I44+I45+I46</f>
        <v>106.00000000000001</v>
      </c>
      <c r="J47" s="11">
        <f>+J40+J44+J45+J46</f>
        <v>106.00000000000001</v>
      </c>
      <c r="K47" s="10"/>
    </row>
    <row r="49" spans="2:10" ht="14" x14ac:dyDescent="0.3">
      <c r="B49" s="8" t="s">
        <v>7</v>
      </c>
      <c r="C49" s="10">
        <f>-ROUND(IF((($C$47)*4.65%)&lt;10,0,($C$47)*$C13),2)</f>
        <v>0</v>
      </c>
      <c r="D49" s="10">
        <f>-ROUND(IF((($D$47)*4.65%)&lt;10,0,($D$47)*$D13),2)</f>
        <v>0</v>
      </c>
      <c r="E49" s="10">
        <f>-ROUND(IF((($E$47)*4.65%)&lt;10,0,($E$47)*$E13),2)</f>
        <v>0</v>
      </c>
      <c r="G49" s="8" t="s">
        <v>7</v>
      </c>
      <c r="H49" s="10">
        <f>-ROUND(IF((($H$40)*4.65%)&lt;10,0,($H$40)*$H13),2)</f>
        <v>0</v>
      </c>
      <c r="I49" s="10">
        <f>-ROUND(IF((($I$40)*4.65%)&lt;10,0,($I$40)*$I13),2)</f>
        <v>0</v>
      </c>
      <c r="J49" s="10">
        <f t="shared" ref="J49:J51" si="4">-ROUND(IF((($J$40)*4.65%)&lt;10,0,($J$40)*$J13),2)</f>
        <v>0</v>
      </c>
    </row>
    <row r="50" spans="2:10" ht="14" x14ac:dyDescent="0.3">
      <c r="B50" s="8" t="s">
        <v>8</v>
      </c>
      <c r="C50" s="10">
        <f>-ROUND(IF((($C$47)*4.65%)&lt;10,0,($C$47)*$C14),2)</f>
        <v>0</v>
      </c>
      <c r="D50" s="10">
        <f>-ROUND(IF((($D$47)*4.65%)&lt;10,0,($D$47)*$D14),2)</f>
        <v>0</v>
      </c>
      <c r="E50" s="10">
        <f>-ROUND(IF((($E$47)*4.65%)&lt;10,0,($E$47)*$E14),2)</f>
        <v>0</v>
      </c>
      <c r="G50" s="8" t="s">
        <v>8</v>
      </c>
      <c r="H50" s="10">
        <f>-ROUND(IF((($H$40)*4.65%)&lt;10,0,($H$40)*$H14),2)</f>
        <v>0</v>
      </c>
      <c r="I50" s="10">
        <f>-ROUND(IF((($I$40)*4.65%)&lt;10,0,($I$40)*$I14),2)</f>
        <v>0</v>
      </c>
      <c r="J50" s="10">
        <f t="shared" si="4"/>
        <v>0</v>
      </c>
    </row>
    <row r="51" spans="2:10" ht="14" x14ac:dyDescent="0.3">
      <c r="B51" s="8" t="s">
        <v>9</v>
      </c>
      <c r="C51" s="10">
        <f>-ROUND(IF((($C$47)*4.65%)&lt;10,0,($C$47)*$C15),2)</f>
        <v>0</v>
      </c>
      <c r="D51" s="10">
        <f>-ROUND(IF((($D$47)*4.65%)&lt;10,0,($D$47)*$D15),2)</f>
        <v>0</v>
      </c>
      <c r="E51" s="10">
        <f>-ROUND(IF((($E$47)*4.65%)&lt;10,0,($E$47)*$E15),2)</f>
        <v>0</v>
      </c>
      <c r="G51" s="8" t="s">
        <v>9</v>
      </c>
      <c r="H51" s="10">
        <f>-ROUND(IF((($H$40)*4.65%)&lt;10,0,($H$40)*$H15),2)</f>
        <v>0</v>
      </c>
      <c r="I51" s="10">
        <f>-ROUND(IF((($I$40)*4.65%)&lt;10,0,($I$40)*$I15),2)</f>
        <v>0</v>
      </c>
      <c r="J51" s="10">
        <f t="shared" si="4"/>
        <v>0</v>
      </c>
    </row>
    <row r="52" spans="2:10" ht="14" x14ac:dyDescent="0.3">
      <c r="B52" s="8" t="s">
        <v>10</v>
      </c>
      <c r="C52" s="10">
        <f>-ROUND(IF((($C$47)*1%)&lt;10,0,($C$47)*$C16),2)</f>
        <v>0</v>
      </c>
      <c r="D52" s="10">
        <f>-ROUND(IF((($D$47)*1%)&lt;10,0,($D$47)*$D16),2)</f>
        <v>0</v>
      </c>
      <c r="E52" s="10">
        <f>-ROUND(IF((($E$47)*1%)&lt;10,0,($E$47)*$E16),2)</f>
        <v>0</v>
      </c>
      <c r="G52" s="8" t="s">
        <v>10</v>
      </c>
      <c r="H52" s="10">
        <f>-ROUND(IF((($H$40)*1%)&lt;10,0,($H$40)*$H16),2)</f>
        <v>0</v>
      </c>
      <c r="I52" s="10">
        <f>-ROUND(IF((($I$40)*1%)&lt;10,0,($I$40)*$I16),2)</f>
        <v>0</v>
      </c>
      <c r="J52" s="10">
        <f>-ROUND(IF((($J$40)*1%)&lt;10,0,($J$40)*$J16),2)</f>
        <v>0</v>
      </c>
    </row>
    <row r="53" spans="2:10" ht="14" x14ac:dyDescent="0.3">
      <c r="B53" s="8" t="s">
        <v>2</v>
      </c>
      <c r="C53" s="10">
        <f>ROUND(-$C$40*$C17,2)</f>
        <v>0</v>
      </c>
      <c r="D53" s="10">
        <f>ROUND(-$D$40*$D17,2)</f>
        <v>-4.24</v>
      </c>
      <c r="E53" s="10">
        <f>ROUND(-$E$40*$E17,2)</f>
        <v>-4.24</v>
      </c>
      <c r="G53" s="8" t="s">
        <v>2</v>
      </c>
      <c r="H53" s="10">
        <f>ROUND(-$H$40*$H17,2)</f>
        <v>0</v>
      </c>
      <c r="I53" s="10">
        <f>ROUND(-$I$40*$I17,2)</f>
        <v>-4.8899999999999997</v>
      </c>
      <c r="J53" s="10">
        <f>ROUND(-$J$40*$J17,2)</f>
        <v>-4.8899999999999997</v>
      </c>
    </row>
    <row r="54" spans="2:10" ht="14" x14ac:dyDescent="0.3">
      <c r="B54" s="12" t="s">
        <v>6</v>
      </c>
      <c r="C54" s="11">
        <f>+C47+SUM(C49:C53)</f>
        <v>122.2</v>
      </c>
      <c r="D54" s="11">
        <f>+D47+SUM(D49:D53)</f>
        <v>117.96000000000001</v>
      </c>
      <c r="E54" s="11">
        <f>+E47+SUM(E49:E53)</f>
        <v>117.96000000000001</v>
      </c>
      <c r="G54" s="12" t="s">
        <v>6</v>
      </c>
      <c r="H54" s="11">
        <f>+H40+SUM(H49:H53)</f>
        <v>122.2</v>
      </c>
      <c r="I54" s="11">
        <f>+I40+SUM(I49:I53)</f>
        <v>117.31</v>
      </c>
      <c r="J54" s="11">
        <f>+J40+SUM(J49:J53)</f>
        <v>117.31</v>
      </c>
    </row>
    <row r="55" spans="2:10" x14ac:dyDescent="0.3">
      <c r="D55" s="13"/>
      <c r="E55" s="13"/>
      <c r="I55" s="13"/>
      <c r="J55" s="13"/>
    </row>
  </sheetData>
  <mergeCells count="6">
    <mergeCell ref="G19:J19"/>
    <mergeCell ref="G29:J29"/>
    <mergeCell ref="G39:J39"/>
    <mergeCell ref="B19:E19"/>
    <mergeCell ref="B29:E29"/>
    <mergeCell ref="B39:E3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NF_Cliente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 ANA ROLHANO ANTIQUEIRA</dc:creator>
  <cp:lastModifiedBy>LUCI ANA ROLHANO ANTIQUEIRA</cp:lastModifiedBy>
  <dcterms:created xsi:type="dcterms:W3CDTF">2026-01-27T13:02:18Z</dcterms:created>
  <dcterms:modified xsi:type="dcterms:W3CDTF">2026-02-06T18:50:33Z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